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320" windowHeight="11160"/>
  </bookViews>
  <sheets>
    <sheet name="2020" sheetId="3" r:id="rId1"/>
  </sheets>
  <externalReferences>
    <externalReference r:id="rId2"/>
  </externalReferences>
  <definedNames>
    <definedName name="_xlnm.Print_Area" localSheetId="0">'2020'!$A$1:$D$37</definedName>
  </definedNames>
  <calcPr calcId="125725"/>
</workbook>
</file>

<file path=xl/calcChain.xml><?xml version="1.0" encoding="utf-8"?>
<calcChain xmlns="http://schemas.openxmlformats.org/spreadsheetml/2006/main">
  <c r="D35" i="3"/>
  <c r="D21"/>
  <c r="D18"/>
  <c r="D16"/>
  <c r="D17"/>
  <c r="D19"/>
  <c r="D20"/>
  <c r="D22"/>
  <c r="D23"/>
  <c r="D24"/>
  <c r="D25"/>
  <c r="D26"/>
  <c r="D27"/>
  <c r="D28"/>
  <c r="D29"/>
  <c r="D30"/>
  <c r="D31"/>
  <c r="D32"/>
  <c r="D33"/>
  <c r="D34"/>
  <c r="D15"/>
  <c r="C9" l="1"/>
  <c r="C20" l="1"/>
  <c r="C13"/>
  <c r="C36" l="1"/>
  <c r="B34"/>
  <c r="B16"/>
  <c r="B15"/>
  <c r="C3"/>
  <c r="C7" l="1"/>
  <c r="C11"/>
  <c r="D36" l="1"/>
  <c r="C37"/>
  <c r="D38" l="1"/>
  <c r="C38"/>
  <c r="C39" s="1"/>
</calcChain>
</file>

<file path=xl/sharedStrings.xml><?xml version="1.0" encoding="utf-8"?>
<sst xmlns="http://schemas.openxmlformats.org/spreadsheetml/2006/main" count="44" uniqueCount="41">
  <si>
    <t>кв.м.</t>
  </si>
  <si>
    <t>Перечень работ (услуг)</t>
  </si>
  <si>
    <t>Ед. изм.</t>
  </si>
  <si>
    <t>Сумма расходов в год</t>
  </si>
  <si>
    <t>Сумма расходов  в расчете на 1 кв.м. площади</t>
  </si>
  <si>
    <t>Аварийно - диспетчерское обслуживание</t>
  </si>
  <si>
    <t>Меры пожарной  безопасности (обслуж.АППЗ и ДУ)</t>
  </si>
  <si>
    <t>Содержание,обслуживание и ремонт  ИТП</t>
  </si>
  <si>
    <t>Уборка и санитарно - гигиеническая очистка помещений общего пользования (уборка лестничных клеток)</t>
  </si>
  <si>
    <t>Уборка придомовой территории (ручная)</t>
  </si>
  <si>
    <t>Дератизация и дезинсекция общего имущества</t>
  </si>
  <si>
    <t>Содержание и уход за элементами  озеленения и  благоустройства</t>
  </si>
  <si>
    <t xml:space="preserve">Техническое обслуживание лифтов                                             </t>
  </si>
  <si>
    <t>Всего:</t>
  </si>
  <si>
    <t>Услуги банка</t>
  </si>
  <si>
    <t>Услуги ЕРКЦ</t>
  </si>
  <si>
    <t>Обследование вентканалов псд</t>
  </si>
  <si>
    <t xml:space="preserve">Управление многоквартирным домом (зарплата административно-технического персонала, налоги, программное обемпечение ,услуги связи,ГСМ,канц.товары,содержание офис, амортизация, материалы на текущие хоз.нужды, ком. услуги.)                                                                                                       </t>
  </si>
  <si>
    <t xml:space="preserve"> </t>
  </si>
  <si>
    <t>Квартиры</t>
  </si>
  <si>
    <t>Офисы</t>
  </si>
  <si>
    <t xml:space="preserve">оплата </t>
  </si>
  <si>
    <t>Оплата Всего</t>
  </si>
  <si>
    <t>жители</t>
  </si>
  <si>
    <t>офисы</t>
  </si>
  <si>
    <t>оплата ОФИСЫ</t>
  </si>
  <si>
    <t>размещение оборудования</t>
  </si>
  <si>
    <t>Измерение сопротивления изоляции электрооборудования</t>
  </si>
  <si>
    <t>Содержание и ремонт домовых приборов учета</t>
  </si>
  <si>
    <t>Механизированная уборка снега в период снегопадов</t>
  </si>
  <si>
    <t>ЭЛЕКТРОЭНЕРГИЯ</t>
  </si>
  <si>
    <t>Тепловая энергия</t>
  </si>
  <si>
    <t>ВОДА</t>
  </si>
  <si>
    <t>Финансовый результат ОПЛАТЕ</t>
  </si>
  <si>
    <t>проведение праздников</t>
  </si>
  <si>
    <t xml:space="preserve">Вывоз и обслуживание экоконтейнера </t>
  </si>
  <si>
    <t>Отчет по содержанию и ремонту общего имущества за 2020 год</t>
  </si>
  <si>
    <t>Задолженность статье содержание за 2019г</t>
  </si>
  <si>
    <t xml:space="preserve">  жилого многоквартирного   дома   по адресу:  г. Уфа,   ул.Мира 49</t>
  </si>
  <si>
    <t>Начислено всего</t>
  </si>
  <si>
    <t xml:space="preserve">Содержание и  ремонт  внутридомового инженерного  оборудования и конструктивных элементов многоквартирного  дома Работы, выполняемые при подготовке  жилых зданий  к эксплуатации в осенне - зимний период, проф. осмотры, тех.осмотры отдельных элементов и помещений в МКД, выполение заявок от жителей, снятие показаний общедомовых и индивидуальных приборов учета,поддержание температурного режима отопления и ГВС, регулировка систем отопления и ГВС, очистка технических помещений 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</si>
</sst>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4" fillId="2" borderId="0" xfId="1" applyFont="1" applyFill="1"/>
    <xf numFmtId="0" fontId="6" fillId="2" borderId="0" xfId="1" applyFont="1" applyFill="1" applyAlignment="1">
      <alignment horizontal="center"/>
    </xf>
    <xf numFmtId="0" fontId="0" fillId="2" borderId="0" xfId="0" applyFill="1"/>
    <xf numFmtId="0" fontId="5" fillId="2" borderId="0" xfId="1" applyFont="1" applyFill="1"/>
    <xf numFmtId="0" fontId="7" fillId="2" borderId="0" xfId="1" applyFont="1" applyFill="1"/>
    <xf numFmtId="2" fontId="4" fillId="2" borderId="7" xfId="1" applyNumberFormat="1" applyFont="1" applyFill="1" applyBorder="1" applyAlignment="1">
      <alignment horizontal="center" vertical="center" wrapText="1"/>
    </xf>
    <xf numFmtId="2" fontId="0" fillId="2" borderId="0" xfId="0" applyNumberFormat="1" applyFill="1"/>
    <xf numFmtId="4" fontId="0" fillId="2" borderId="0" xfId="0" applyNumberFormat="1" applyFill="1"/>
    <xf numFmtId="0" fontId="13" fillId="2" borderId="1" xfId="0" applyFont="1" applyFill="1" applyBorder="1" applyAlignment="1">
      <alignment horizontal="center" wrapText="1"/>
    </xf>
    <xf numFmtId="0" fontId="15" fillId="2" borderId="0" xfId="0" applyFont="1" applyFill="1"/>
    <xf numFmtId="2" fontId="15" fillId="2" borderId="0" xfId="0" applyNumberFormat="1" applyFont="1" applyFill="1"/>
    <xf numFmtId="0" fontId="3" fillId="2" borderId="3" xfId="0" applyFont="1" applyFill="1" applyBorder="1" applyAlignment="1">
      <alignment horizont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7" fillId="2" borderId="5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4" fontId="9" fillId="2" borderId="2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center" vertical="center" wrapText="1"/>
    </xf>
    <xf numFmtId="0" fontId="8" fillId="2" borderId="5" xfId="1" applyNumberFormat="1" applyFont="1" applyFill="1" applyBorder="1" applyAlignment="1">
      <alignment horizontal="center" vertical="center" wrapText="1"/>
    </xf>
    <xf numFmtId="2" fontId="8" fillId="2" borderId="22" xfId="1" applyNumberFormat="1" applyFont="1" applyFill="1" applyBorder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 wrapText="1"/>
    </xf>
    <xf numFmtId="164" fontId="8" fillId="2" borderId="10" xfId="1" applyNumberFormat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wrapText="1"/>
    </xf>
    <xf numFmtId="0" fontId="8" fillId="2" borderId="10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164" fontId="8" fillId="2" borderId="22" xfId="1" applyNumberFormat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2" fontId="6" fillId="2" borderId="25" xfId="1" applyNumberFormat="1" applyFont="1" applyFill="1" applyBorder="1" applyAlignment="1">
      <alignment horizontal="center" vertical="center"/>
    </xf>
    <xf numFmtId="0" fontId="18" fillId="2" borderId="1" xfId="0" applyFont="1" applyFill="1" applyBorder="1"/>
    <xf numFmtId="2" fontId="18" fillId="2" borderId="1" xfId="0" applyNumberFormat="1" applyFont="1" applyFill="1" applyBorder="1"/>
    <xf numFmtId="2" fontId="0" fillId="0" borderId="0" xfId="0" applyNumberFormat="1"/>
    <xf numFmtId="4" fontId="9" fillId="2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4" fontId="17" fillId="2" borderId="2" xfId="1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/>
    </xf>
    <xf numFmtId="4" fontId="6" fillId="2" borderId="25" xfId="1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/>
    <xf numFmtId="2" fontId="2" fillId="2" borderId="0" xfId="1" applyNumberFormat="1" applyFont="1" applyFill="1" applyAlignment="1">
      <alignment horizontal="right"/>
    </xf>
    <xf numFmtId="2" fontId="12" fillId="2" borderId="0" xfId="0" applyNumberFormat="1" applyFont="1" applyFill="1" applyAlignment="1">
      <alignment horizontal="right"/>
    </xf>
    <xf numFmtId="2" fontId="2" fillId="2" borderId="0" xfId="1" applyNumberFormat="1" applyFont="1" applyFill="1"/>
    <xf numFmtId="4" fontId="11" fillId="2" borderId="16" xfId="0" applyNumberFormat="1" applyFont="1" applyFill="1" applyBorder="1" applyAlignment="1">
      <alignment horizontal="center" wrapText="1"/>
    </xf>
    <xf numFmtId="4" fontId="11" fillId="2" borderId="17" xfId="0" applyNumberFormat="1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4" fontId="7" fillId="2" borderId="12" xfId="1" applyNumberFormat="1" applyFont="1" applyFill="1" applyBorder="1" applyAlignment="1">
      <alignment horizontal="center"/>
    </xf>
    <xf numFmtId="4" fontId="7" fillId="2" borderId="13" xfId="1" applyNumberFormat="1" applyFont="1" applyFill="1" applyBorder="1" applyAlignment="1">
      <alignment horizontal="center"/>
    </xf>
    <xf numFmtId="4" fontId="11" fillId="2" borderId="9" xfId="0" applyNumberFormat="1" applyFont="1" applyFill="1" applyBorder="1" applyAlignment="1">
      <alignment horizontal="center" wrapText="1"/>
    </xf>
    <xf numFmtId="4" fontId="11" fillId="2" borderId="18" xfId="0" applyNumberFormat="1" applyFont="1" applyFill="1" applyBorder="1" applyAlignment="1">
      <alignment horizontal="center" wrapText="1"/>
    </xf>
    <xf numFmtId="4" fontId="14" fillId="2" borderId="9" xfId="1" applyNumberFormat="1" applyFont="1" applyFill="1" applyBorder="1" applyAlignment="1">
      <alignment horizontal="center"/>
    </xf>
    <xf numFmtId="4" fontId="14" fillId="2" borderId="10" xfId="1" applyNumberFormat="1" applyFont="1" applyFill="1" applyBorder="1" applyAlignment="1">
      <alignment horizontal="center"/>
    </xf>
    <xf numFmtId="4" fontId="7" fillId="2" borderId="19" xfId="1" applyNumberFormat="1" applyFont="1" applyFill="1" applyBorder="1" applyAlignment="1">
      <alignment horizontal="center"/>
    </xf>
    <xf numFmtId="4" fontId="7" fillId="2" borderId="20" xfId="1" applyNumberFormat="1" applyFont="1" applyFill="1" applyBorder="1" applyAlignment="1">
      <alignment horizontal="center"/>
    </xf>
    <xf numFmtId="4" fontId="7" fillId="2" borderId="9" xfId="1" applyNumberFormat="1" applyFont="1" applyFill="1" applyBorder="1" applyAlignment="1">
      <alignment horizontal="center"/>
    </xf>
    <xf numFmtId="4" fontId="7" fillId="2" borderId="10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3;&#1086;&#1074;&#1072;&#1103;%20&#1087;&#1072;&#1087;&#1082;&#1072;/&#1089;&#1072;&#1081;&#1090;%202019/&#1089;&#1072;&#1081;&#1090;%202019/&#1050;&#1086;&#1087;&#1080;&#1103;%20&#1086;&#1090;&#1095;&#1077;&#1090;%20&#1079;&#1072;%202019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2018 (2)"/>
      <sheetName val="свод 2019 факт"/>
      <sheetName val="свод 2019 для жителей"/>
    </sheetNames>
    <sheetDataSet>
      <sheetData sheetId="0"/>
      <sheetData sheetId="1"/>
      <sheetData sheetId="2">
        <row r="8">
          <cell r="U8">
            <v>611977.86</v>
          </cell>
        </row>
        <row r="37">
          <cell r="AA37">
            <v>3263053.2790198009</v>
          </cell>
          <cell r="AB37">
            <v>24.205602065319685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Normal="100" zoomScaleSheetLayoutView="112" workbookViewId="0">
      <selection activeCell="C8" sqref="C8:D8"/>
    </sheetView>
  </sheetViews>
  <sheetFormatPr defaultRowHeight="15" outlineLevelRow="1"/>
  <cols>
    <col min="1" max="1" width="66.5703125" customWidth="1"/>
    <col min="2" max="2" width="0.140625" customWidth="1"/>
    <col min="3" max="3" width="13.5703125" customWidth="1"/>
    <col min="4" max="4" width="12.42578125" customWidth="1"/>
    <col min="6" max="6" width="10.5703125" bestFit="1" customWidth="1"/>
    <col min="7" max="7" width="10.5703125" customWidth="1"/>
    <col min="8" max="8" width="10.42578125" customWidth="1"/>
    <col min="9" max="10" width="9.5703125" bestFit="1" customWidth="1"/>
  </cols>
  <sheetData>
    <row r="1" spans="1:7" s="3" customFormat="1">
      <c r="A1" s="50" t="s">
        <v>36</v>
      </c>
      <c r="B1" s="50"/>
      <c r="C1" s="50"/>
      <c r="D1" s="50"/>
    </row>
    <row r="2" spans="1:7" s="3" customFormat="1">
      <c r="A2" s="51" t="s">
        <v>38</v>
      </c>
      <c r="B2" s="51"/>
      <c r="C2" s="51"/>
      <c r="D2" s="51"/>
    </row>
    <row r="3" spans="1:7" s="3" customFormat="1" ht="16.5" customHeight="1">
      <c r="A3" s="1" t="s">
        <v>13</v>
      </c>
      <c r="B3" s="1" t="s">
        <v>0</v>
      </c>
      <c r="C3" s="45">
        <f>C4+C5</f>
        <v>8877.6999999999989</v>
      </c>
      <c r="D3" s="2"/>
    </row>
    <row r="4" spans="1:7" s="3" customFormat="1" outlineLevel="1">
      <c r="A4" s="1" t="s">
        <v>19</v>
      </c>
      <c r="B4" s="1" t="s">
        <v>0</v>
      </c>
      <c r="C4" s="46">
        <v>8284.4</v>
      </c>
      <c r="D4" s="4"/>
    </row>
    <row r="5" spans="1:7" s="3" customFormat="1" ht="15.75" outlineLevel="1" thickBot="1">
      <c r="A5" s="5" t="s">
        <v>20</v>
      </c>
      <c r="B5" s="5" t="s">
        <v>0</v>
      </c>
      <c r="C5" s="47">
        <v>593.29999999999995</v>
      </c>
      <c r="D5" s="4"/>
    </row>
    <row r="6" spans="1:7" s="3" customFormat="1" ht="15.75" thickBot="1">
      <c r="A6" s="52" t="s">
        <v>37</v>
      </c>
      <c r="B6" s="53"/>
      <c r="C6" s="54">
        <v>0</v>
      </c>
      <c r="D6" s="55"/>
    </row>
    <row r="7" spans="1:7" s="3" customFormat="1">
      <c r="A7" s="12" t="s">
        <v>39</v>
      </c>
      <c r="B7" s="12"/>
      <c r="C7" s="60">
        <f>SUM(C8:D10)</f>
        <v>436473.43</v>
      </c>
      <c r="D7" s="61"/>
    </row>
    <row r="8" spans="1:7" s="3" customFormat="1">
      <c r="A8" s="9" t="s">
        <v>23</v>
      </c>
      <c r="B8" s="9"/>
      <c r="C8" s="58">
        <v>434892.67</v>
      </c>
      <c r="D8" s="59"/>
    </row>
    <row r="9" spans="1:7" s="3" customFormat="1">
      <c r="A9" s="9" t="s">
        <v>24</v>
      </c>
      <c r="B9" s="9"/>
      <c r="C9" s="58">
        <f>1580.76</f>
        <v>1580.76</v>
      </c>
      <c r="D9" s="59"/>
      <c r="F9" s="8"/>
    </row>
    <row r="10" spans="1:7" s="3" customFormat="1">
      <c r="A10" s="9" t="s">
        <v>26</v>
      </c>
      <c r="B10" s="9"/>
      <c r="C10" s="58"/>
      <c r="D10" s="59"/>
      <c r="F10" s="8"/>
    </row>
    <row r="11" spans="1:7" s="3" customFormat="1">
      <c r="A11" s="19" t="s">
        <v>22</v>
      </c>
      <c r="B11" s="19"/>
      <c r="C11" s="62">
        <f>C12+C13</f>
        <v>-834.2300000000032</v>
      </c>
      <c r="D11" s="63"/>
    </row>
    <row r="12" spans="1:7" s="3" customFormat="1">
      <c r="A12" s="15" t="s">
        <v>21</v>
      </c>
      <c r="B12" s="15"/>
      <c r="C12" s="56">
        <v>19736.009999999998</v>
      </c>
      <c r="D12" s="57"/>
    </row>
    <row r="13" spans="1:7" s="3" customFormat="1" ht="15.75" thickBot="1">
      <c r="A13" s="15" t="s">
        <v>25</v>
      </c>
      <c r="B13" s="15"/>
      <c r="C13" s="48">
        <f>C9-22151</f>
        <v>-20570.240000000002</v>
      </c>
      <c r="D13" s="49"/>
    </row>
    <row r="14" spans="1:7" s="3" customFormat="1" ht="48" customHeight="1" thickBot="1">
      <c r="A14" s="13" t="s">
        <v>1</v>
      </c>
      <c r="B14" s="14" t="s">
        <v>2</v>
      </c>
      <c r="C14" s="6" t="s">
        <v>3</v>
      </c>
      <c r="D14" s="20" t="s">
        <v>4</v>
      </c>
    </row>
    <row r="15" spans="1:7" s="3" customFormat="1" ht="83.25" customHeight="1">
      <c r="A15" s="21" t="s">
        <v>40</v>
      </c>
      <c r="B15" s="22">
        <f>(1256909.51+1335249.15+1014341.04)/31495.9</f>
        <v>114.5069580485079</v>
      </c>
      <c r="C15" s="23">
        <v>420755.03</v>
      </c>
      <c r="D15" s="18">
        <f>C15/8877.7/4</f>
        <v>11.848649706568143</v>
      </c>
      <c r="F15" s="7"/>
      <c r="G15" s="7"/>
    </row>
    <row r="16" spans="1:7" s="3" customFormat="1" ht="15.75" customHeight="1">
      <c r="A16" s="24" t="s">
        <v>5</v>
      </c>
      <c r="B16" s="25">
        <f>950000/142488.34</f>
        <v>6.667212208381402</v>
      </c>
      <c r="C16" s="39">
        <v>29250.19</v>
      </c>
      <c r="D16" s="18">
        <f t="shared" ref="D16:D35" si="0">C16/8877.7/4</f>
        <v>0.82369842414138783</v>
      </c>
      <c r="F16" s="7"/>
      <c r="G16" s="7"/>
    </row>
    <row r="17" spans="1:10" s="3" customFormat="1" ht="12.75" customHeight="1">
      <c r="A17" s="24" t="s">
        <v>27</v>
      </c>
      <c r="B17" s="26"/>
      <c r="C17" s="39">
        <v>0</v>
      </c>
      <c r="D17" s="18">
        <f t="shared" si="0"/>
        <v>0</v>
      </c>
      <c r="F17" s="8"/>
      <c r="G17" s="7"/>
    </row>
    <row r="18" spans="1:10" s="3" customFormat="1" ht="16.5" customHeight="1">
      <c r="A18" s="24" t="s">
        <v>6</v>
      </c>
      <c r="B18" s="26"/>
      <c r="C18" s="39">
        <v>30128</v>
      </c>
      <c r="D18" s="18">
        <f>C18/8284.4/4</f>
        <v>0.90917869731060796</v>
      </c>
    </row>
    <row r="19" spans="1:10" s="3" customFormat="1" ht="21" customHeight="1">
      <c r="A19" s="27" t="s">
        <v>7</v>
      </c>
      <c r="B19" s="17"/>
      <c r="C19" s="23">
        <v>31580</v>
      </c>
      <c r="D19" s="18">
        <f t="shared" si="0"/>
        <v>0.88930691507935611</v>
      </c>
      <c r="G19" s="7"/>
    </row>
    <row r="20" spans="1:10" s="3" customFormat="1" ht="18.75" customHeight="1">
      <c r="A20" s="28" t="s">
        <v>28</v>
      </c>
      <c r="B20" s="29"/>
      <c r="C20" s="39">
        <f>'[1]свод 2019 для жителей'!$AA$13</f>
        <v>0</v>
      </c>
      <c r="D20" s="18">
        <f t="shared" si="0"/>
        <v>0</v>
      </c>
      <c r="G20" s="7"/>
    </row>
    <row r="21" spans="1:10" s="3" customFormat="1" ht="17.25" customHeight="1">
      <c r="A21" s="24" t="s">
        <v>16</v>
      </c>
      <c r="B21" s="26"/>
      <c r="C21" s="39">
        <v>4212</v>
      </c>
      <c r="D21" s="18">
        <f>C21/8284.7/4</f>
        <v>0.12710176590582639</v>
      </c>
    </row>
    <row r="22" spans="1:10" s="3" customFormat="1" ht="30.75" customHeight="1">
      <c r="A22" s="24" t="s">
        <v>8</v>
      </c>
      <c r="B22" s="17"/>
      <c r="C22" s="23">
        <v>75127</v>
      </c>
      <c r="D22" s="18">
        <f t="shared" si="0"/>
        <v>2.115609898960316</v>
      </c>
    </row>
    <row r="23" spans="1:10" s="3" customFormat="1" ht="18" customHeight="1">
      <c r="A23" s="24" t="s">
        <v>9</v>
      </c>
      <c r="B23" s="17"/>
      <c r="C23" s="23">
        <v>63212</v>
      </c>
      <c r="D23" s="18">
        <f t="shared" si="0"/>
        <v>1.780078173400768</v>
      </c>
    </row>
    <row r="24" spans="1:10" s="3" customFormat="1" ht="15.75" customHeight="1">
      <c r="A24" s="24" t="s">
        <v>29</v>
      </c>
      <c r="B24" s="26"/>
      <c r="C24" s="39">
        <v>35720</v>
      </c>
      <c r="D24" s="18">
        <f t="shared" si="0"/>
        <v>1.0058911655045788</v>
      </c>
    </row>
    <row r="25" spans="1:10" s="10" customFormat="1" ht="18.75" customHeight="1">
      <c r="A25" s="24" t="s">
        <v>10</v>
      </c>
      <c r="B25" s="26"/>
      <c r="C25" s="39">
        <v>5100</v>
      </c>
      <c r="D25" s="18">
        <f t="shared" si="0"/>
        <v>0.14361827950933237</v>
      </c>
      <c r="G25" s="11"/>
    </row>
    <row r="26" spans="1:10" s="3" customFormat="1" ht="15.75" customHeight="1">
      <c r="A26" s="24" t="s">
        <v>11</v>
      </c>
      <c r="B26" s="26"/>
      <c r="C26" s="39"/>
      <c r="D26" s="18">
        <f t="shared" si="0"/>
        <v>0</v>
      </c>
    </row>
    <row r="27" spans="1:10" s="3" customFormat="1">
      <c r="A27" s="24" t="s">
        <v>35</v>
      </c>
      <c r="B27" s="26"/>
      <c r="C27" s="40"/>
      <c r="D27" s="18">
        <f t="shared" si="0"/>
        <v>0</v>
      </c>
      <c r="G27" s="7"/>
    </row>
    <row r="28" spans="1:10" s="3" customFormat="1">
      <c r="A28" s="30" t="s">
        <v>12</v>
      </c>
      <c r="B28" s="26"/>
      <c r="C28" s="40">
        <v>157574.19</v>
      </c>
      <c r="D28" s="18">
        <f t="shared" si="0"/>
        <v>4.4373596201718915</v>
      </c>
      <c r="E28" s="3" t="s">
        <v>18</v>
      </c>
    </row>
    <row r="29" spans="1:10" ht="54">
      <c r="A29" s="30" t="s">
        <v>17</v>
      </c>
      <c r="B29" s="26"/>
      <c r="C29" s="40">
        <v>112834.78</v>
      </c>
      <c r="D29" s="18">
        <f t="shared" si="0"/>
        <v>3.1774778377282402</v>
      </c>
      <c r="E29" s="3"/>
      <c r="F29" s="3"/>
      <c r="G29" s="3"/>
      <c r="H29" s="3"/>
      <c r="I29" s="3"/>
      <c r="J29" s="3"/>
    </row>
    <row r="30" spans="1:10" ht="15.75">
      <c r="A30" s="16" t="s">
        <v>30</v>
      </c>
      <c r="B30" s="17"/>
      <c r="C30" s="41">
        <v>17174.310000000001</v>
      </c>
      <c r="D30" s="18">
        <f t="shared" si="0"/>
        <v>0.4836362458744945</v>
      </c>
      <c r="E30" s="3"/>
      <c r="F30" s="3"/>
      <c r="G30" s="7"/>
      <c r="H30" s="3"/>
      <c r="I30" s="3"/>
      <c r="J30" s="3"/>
    </row>
    <row r="31" spans="1:10" ht="15.75" hidden="1">
      <c r="A31" s="16" t="s">
        <v>31</v>
      </c>
      <c r="B31" s="17"/>
      <c r="C31" s="41"/>
      <c r="D31" s="18">
        <f t="shared" si="0"/>
        <v>0</v>
      </c>
      <c r="E31" s="3"/>
      <c r="F31" s="3"/>
      <c r="G31" s="3"/>
      <c r="H31" s="3"/>
      <c r="I31" s="3"/>
      <c r="J31" s="3"/>
    </row>
    <row r="32" spans="1:10" ht="15.75">
      <c r="A32" s="16" t="s">
        <v>32</v>
      </c>
      <c r="B32" s="17"/>
      <c r="C32" s="41">
        <v>18710.66</v>
      </c>
      <c r="D32" s="18">
        <f t="shared" si="0"/>
        <v>0.52690054856550683</v>
      </c>
      <c r="E32" s="3"/>
      <c r="F32" s="3"/>
      <c r="G32" s="3"/>
      <c r="H32" s="3"/>
      <c r="I32" s="3"/>
      <c r="J32" s="3"/>
    </row>
    <row r="33" spans="1:10" s="3" customFormat="1" ht="15.75">
      <c r="A33" s="16" t="s">
        <v>34</v>
      </c>
      <c r="B33" s="17"/>
      <c r="C33" s="41">
        <v>2340</v>
      </c>
      <c r="D33" s="18">
        <f t="shared" si="0"/>
        <v>6.5895445892517196E-2</v>
      </c>
    </row>
    <row r="34" spans="1:10">
      <c r="A34" s="31" t="s">
        <v>14</v>
      </c>
      <c r="B34" s="32">
        <f>(62185.74+38994.76)/142488.34</f>
        <v>0.71009669984224677</v>
      </c>
      <c r="C34" s="42">
        <v>53195.97</v>
      </c>
      <c r="D34" s="18">
        <f t="shared" si="0"/>
        <v>1.4980222918098156</v>
      </c>
      <c r="E34" s="3"/>
      <c r="F34" s="3"/>
      <c r="G34" s="3"/>
      <c r="H34" s="3"/>
      <c r="I34" s="3"/>
      <c r="J34" s="3"/>
    </row>
    <row r="35" spans="1:10" ht="15.75" thickBot="1">
      <c r="A35" s="31" t="s">
        <v>15</v>
      </c>
      <c r="B35" s="17"/>
      <c r="C35" s="42">
        <v>162378.67000000001</v>
      </c>
      <c r="D35" s="18">
        <f>C35/8284.7/4</f>
        <v>4.8999562446437412</v>
      </c>
      <c r="E35" s="3"/>
      <c r="F35" s="3"/>
      <c r="G35" s="3"/>
      <c r="H35" s="3"/>
      <c r="I35" s="3"/>
      <c r="J35" s="3"/>
    </row>
    <row r="36" spans="1:10">
      <c r="A36" s="33" t="s">
        <v>13</v>
      </c>
      <c r="B36" s="34"/>
      <c r="C36" s="43">
        <f>SUM(C15:C35)</f>
        <v>1219292.8</v>
      </c>
      <c r="D36" s="35">
        <f>SUM(D15:D35)</f>
        <v>34.732381261066521</v>
      </c>
      <c r="E36" s="3"/>
      <c r="F36" s="3"/>
      <c r="G36" s="3"/>
      <c r="H36" s="3"/>
      <c r="I36" s="3"/>
      <c r="J36" s="3"/>
    </row>
    <row r="37" spans="1:10" ht="23.25" customHeight="1">
      <c r="A37" s="36" t="s">
        <v>33</v>
      </c>
      <c r="B37" s="36"/>
      <c r="C37" s="44">
        <f>C6-C11+C36</f>
        <v>1220127.03</v>
      </c>
      <c r="D37" s="37"/>
      <c r="E37" s="3"/>
      <c r="F37" s="3"/>
      <c r="G37" s="3"/>
      <c r="H37" s="3"/>
      <c r="I37" s="3"/>
      <c r="J37" s="3"/>
    </row>
    <row r="38" spans="1:10" hidden="1">
      <c r="C38" s="38">
        <f>'[1]свод 2019 для жителей'!$AA$37</f>
        <v>3263053.2790198009</v>
      </c>
      <c r="D38" s="38">
        <f>'[1]свод 2019 для жителей'!$AB$37</f>
        <v>24.205602065319685</v>
      </c>
    </row>
    <row r="39" spans="1:10" hidden="1">
      <c r="C39" s="38">
        <f>C36-C38</f>
        <v>-2043760.4790198009</v>
      </c>
    </row>
  </sheetData>
  <mergeCells count="11">
    <mergeCell ref="C13:D13"/>
    <mergeCell ref="A1:D1"/>
    <mergeCell ref="A2:D2"/>
    <mergeCell ref="A6:B6"/>
    <mergeCell ref="C6:D6"/>
    <mergeCell ref="C12:D12"/>
    <mergeCell ref="C9:D9"/>
    <mergeCell ref="C7:D7"/>
    <mergeCell ref="C11:D11"/>
    <mergeCell ref="C8:D8"/>
    <mergeCell ref="C10:D10"/>
  </mergeCells>
  <pageMargins left="0.23622047244094491" right="0.23622047244094491" top="0.35433070866141736" bottom="0.35433070866141736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azinova</dc:creator>
  <cp:lastModifiedBy>Admin</cp:lastModifiedBy>
  <cp:lastPrinted>2019-05-22T10:30:56Z</cp:lastPrinted>
  <dcterms:created xsi:type="dcterms:W3CDTF">2014-04-15T07:29:16Z</dcterms:created>
  <dcterms:modified xsi:type="dcterms:W3CDTF">2021-04-23T11:06:54Z</dcterms:modified>
</cp:coreProperties>
</file>