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externalReferences>
    <externalReference r:id="rId2"/>
  </externalReferences>
  <definedNames>
    <definedName name="_xlnm.Print_Area" localSheetId="0">'2020'!$A$1:$D$37</definedName>
  </definedNames>
  <calcPr calcId="125725"/>
</workbook>
</file>

<file path=xl/calcChain.xml><?xml version="1.0" encoding="utf-8"?>
<calcChain xmlns="http://schemas.openxmlformats.org/spreadsheetml/2006/main">
  <c r="D28" i="3"/>
  <c r="D21"/>
  <c r="D18"/>
  <c r="D35"/>
  <c r="C9"/>
  <c r="C8"/>
  <c r="D16"/>
  <c r="D17"/>
  <c r="D19"/>
  <c r="D20"/>
  <c r="D22"/>
  <c r="D23"/>
  <c r="D24"/>
  <c r="D25"/>
  <c r="D26"/>
  <c r="D27"/>
  <c r="D29"/>
  <c r="D30"/>
  <c r="D31"/>
  <c r="D32"/>
  <c r="D33"/>
  <c r="D34"/>
  <c r="D15"/>
  <c r="C7" l="1"/>
  <c r="C36"/>
  <c r="C20" l="1"/>
  <c r="B34" l="1"/>
  <c r="B16"/>
  <c r="B15"/>
  <c r="C3"/>
  <c r="C11" l="1"/>
  <c r="C37" s="1"/>
  <c r="D36" l="1"/>
</calcChain>
</file>

<file path=xl/sharedStrings.xml><?xml version="1.0" encoding="utf-8"?>
<sst xmlns="http://schemas.openxmlformats.org/spreadsheetml/2006/main" count="44" uniqueCount="41">
  <si>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</si>
  <si>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</si>
  <si>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</si>
  <si>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</si>
  <si>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</si>
  <si>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</si>
  <si>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</si>
  <si>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</si>
  <si>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</si>
  <si>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</si>
  <si>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</si>
  <si>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</si>
  <si>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</si>
  <si>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</si>
  <si>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</si>
  <si>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</si>
  <si>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</si>
  <si>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услуги.)                                                                                                       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</si>
  <si>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</si>
  <si>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</si>
  <si>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</si>
  <si>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</si>
  <si>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</si>
  <si>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</si>
  <si>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</si>
  <si>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</si>
  <si>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</si>
  <si>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размещение оборудования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</si>
  <si>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</si>
  <si>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</si>
  <si>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</si>
  <si>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</si>
  <si>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</si>
  <si>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</si>
  <si>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Финансовый результат ОПЛАТЕ</t>
  </si>
  <si>
    <t>проведение праздников</t>
  </si>
  <si>
    <t xml:space="preserve">  жилого многоквартирного   дома   по адресу:  г. Уфа,   ул.Комсомольская 105</t>
  </si>
  <si>
    <t xml:space="preserve">Вывоз и обслуживание экоконтейнера </t>
  </si>
  <si>
    <t>Отчет по содержанию и ремонту общего имущества за 2020 год</t>
  </si>
  <si>
    <t>Задолженность статье содержание за 2019г</t>
  </si>
  <si>
    <t xml:space="preserve">Содержание и  ремонт  внутридомового инженерного  оборудования и конструктивных элементов многоквартирного  дома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</si>
</sst>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2" borderId="0" xfId="1" applyFont="1" applyFill="1"/>
    <xf numFmtId="2" fontId="2" fillId="2" borderId="0" xfId="1" applyNumberFormat="1" applyFont="1" applyFill="1" applyAlignment="1">
      <alignment horizontal="right"/>
    </xf>
    <xf numFmtId="0" fontId="6" fillId="2" borderId="0" xfId="1" applyFont="1" applyFill="1" applyAlignment="1">
      <alignment horizontal="center"/>
    </xf>
    <xf numFmtId="0" fontId="0" fillId="2" borderId="0" xfId="0" applyFill="1"/>
    <xf numFmtId="2" fontId="12" fillId="2" borderId="0" xfId="0" applyNumberFormat="1" applyFont="1" applyFill="1" applyAlignment="1">
      <alignment horizontal="right"/>
    </xf>
    <xf numFmtId="0" fontId="5" fillId="2" borderId="0" xfId="1" applyFont="1" applyFill="1"/>
    <xf numFmtId="0" fontId="7" fillId="2" borderId="0" xfId="1" applyFont="1" applyFill="1"/>
    <xf numFmtId="2" fontId="2" fillId="2" borderId="0" xfId="1" applyNumberFormat="1" applyFont="1" applyFill="1"/>
    <xf numFmtId="2" fontId="4" fillId="2" borderId="7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2" fontId="17" fillId="2" borderId="2" xfId="1" applyNumberFormat="1" applyFont="1" applyFill="1" applyBorder="1" applyAlignment="1">
      <alignment horizontal="center" vertical="center"/>
    </xf>
    <xf numFmtId="4" fontId="9" fillId="2" borderId="2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2" fontId="9" fillId="2" borderId="2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2" fontId="6" fillId="2" borderId="25" xfId="1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2" fontId="18" fillId="2" borderId="1" xfId="0" applyNumberFormat="1" applyFont="1" applyFill="1" applyBorder="1"/>
    <xf numFmtId="0" fontId="4" fillId="0" borderId="4" xfId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Fill="1"/>
    <xf numFmtId="4" fontId="0" fillId="0" borderId="0" xfId="0" applyNumberFormat="1" applyFill="1"/>
    <xf numFmtId="2" fontId="0" fillId="0" borderId="0" xfId="0" applyNumberFormat="1" applyFill="1"/>
    <xf numFmtId="0" fontId="15" fillId="0" borderId="0" xfId="0" applyFont="1" applyFill="1"/>
    <xf numFmtId="2" fontId="15" fillId="0" borderId="0" xfId="0" applyNumberFormat="1" applyFont="1" applyFill="1"/>
    <xf numFmtId="4" fontId="11" fillId="2" borderId="16" xfId="0" applyNumberFormat="1" applyFont="1" applyFill="1" applyBorder="1" applyAlignment="1">
      <alignment horizontal="center" wrapText="1"/>
    </xf>
    <xf numFmtId="4" fontId="11" fillId="2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2" borderId="12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 wrapText="1"/>
    </xf>
    <xf numFmtId="4" fontId="11" fillId="2" borderId="18" xfId="0" applyNumberFormat="1" applyFont="1" applyFill="1" applyBorder="1" applyAlignment="1">
      <alignment horizontal="center" wrapText="1"/>
    </xf>
    <xf numFmtId="4" fontId="14" fillId="2" borderId="9" xfId="1" applyNumberFormat="1" applyFont="1" applyFill="1" applyBorder="1" applyAlignment="1">
      <alignment horizontal="center"/>
    </xf>
    <xf numFmtId="4" fontId="14" fillId="2" borderId="10" xfId="1" applyNumberFormat="1" applyFont="1" applyFill="1" applyBorder="1" applyAlignment="1">
      <alignment horizontal="center"/>
    </xf>
    <xf numFmtId="4" fontId="7" fillId="2" borderId="19" xfId="1" applyNumberFormat="1" applyFont="1" applyFill="1" applyBorder="1" applyAlignment="1">
      <alignment horizontal="center"/>
    </xf>
    <xf numFmtId="4" fontId="7" fillId="2" borderId="20" xfId="1" applyNumberFormat="1" applyFont="1" applyFill="1" applyBorder="1" applyAlignment="1">
      <alignment horizontal="center"/>
    </xf>
    <xf numFmtId="4" fontId="4" fillId="2" borderId="9" xfId="1" applyNumberFormat="1" applyFont="1" applyFill="1" applyBorder="1" applyAlignment="1">
      <alignment horizontal="center"/>
    </xf>
    <xf numFmtId="4" fontId="4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3;&#1086;&#1074;&#1072;&#1103;%20&#1087;&#1072;&#1087;&#1082;&#1072;/&#1089;&#1072;&#1081;&#1090;%202019/&#1089;&#1072;&#1081;&#1090;%202019/&#1050;&#1086;&#1087;&#1080;&#1103;%20&#1086;&#1090;&#1095;&#1077;&#1090;%20&#1079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8 (2)"/>
      <sheetName val="свод 2019 факт"/>
      <sheetName val="свод 2019 для жителей"/>
    </sheetNames>
    <sheetDataSet>
      <sheetData sheetId="0"/>
      <sheetData sheetId="1"/>
      <sheetData sheetId="2">
        <row r="8">
          <cell r="E8">
            <v>562841.08199999994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topLeftCell="A22" zoomScaleNormal="100" zoomScaleSheetLayoutView="118" workbookViewId="0">
      <selection activeCell="C30" sqref="C30"/>
    </sheetView>
  </sheetViews>
  <sheetFormatPr defaultRowHeight="15" outlineLevelRow="1"/>
  <cols>
    <col min="1" max="1" width="66.5703125" customWidth="1"/>
    <col min="2" max="2" width="0.140625" customWidth="1"/>
    <col min="3" max="3" width="12.5703125" customWidth="1"/>
    <col min="4" max="4" width="12.42578125" customWidth="1"/>
    <col min="5" max="5" width="9.140625" style="45"/>
    <col min="6" max="6" width="10.5703125" style="45" bestFit="1" customWidth="1"/>
    <col min="7" max="7" width="10.5703125" style="45" customWidth="1"/>
    <col min="8" max="8" width="10.42578125" style="45" customWidth="1"/>
    <col min="9" max="10" width="9.5703125" style="45" bestFit="1" customWidth="1"/>
    <col min="11" max="33" width="9.140625" style="45"/>
  </cols>
  <sheetData>
    <row r="1" spans="1:33" s="4" customFormat="1">
      <c r="A1" s="52" t="s">
        <v>38</v>
      </c>
      <c r="B1" s="52"/>
      <c r="C1" s="52"/>
      <c r="D1" s="52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 s="4" customFormat="1">
      <c r="A2" s="53" t="s">
        <v>36</v>
      </c>
      <c r="B2" s="53"/>
      <c r="C2" s="53"/>
      <c r="D2" s="53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s="4" customFormat="1" ht="16.5" customHeight="1">
      <c r="A3" s="1" t="s">
        <v>13</v>
      </c>
      <c r="B3" s="1" t="s">
        <v>0</v>
      </c>
      <c r="C3" s="2">
        <f>C4+C5</f>
        <v>10950.3</v>
      </c>
      <c r="D3" s="3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s="4" customFormat="1" outlineLevel="1">
      <c r="A4" s="1" t="s">
        <v>19</v>
      </c>
      <c r="B4" s="1" t="s">
        <v>0</v>
      </c>
      <c r="C4" s="5">
        <v>8843</v>
      </c>
      <c r="D4" s="6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s="4" customFormat="1" ht="15.75" outlineLevel="1" thickBot="1">
      <c r="A5" s="7" t="s">
        <v>20</v>
      </c>
      <c r="B5" s="7" t="s">
        <v>0</v>
      </c>
      <c r="C5" s="8">
        <v>2107.3000000000002</v>
      </c>
      <c r="D5" s="6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s="4" customFormat="1" ht="15.75" thickBot="1">
      <c r="A6" s="54" t="s">
        <v>39</v>
      </c>
      <c r="B6" s="55"/>
      <c r="C6" s="56">
        <v>183707.18</v>
      </c>
      <c r="D6" s="57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s="4" customFormat="1">
      <c r="A7" s="12" t="s">
        <v>22</v>
      </c>
      <c r="B7" s="12"/>
      <c r="C7" s="62">
        <f>SUM(C8:D10)</f>
        <v>2485471.8959999997</v>
      </c>
      <c r="D7" s="63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s="4" customFormat="1">
      <c r="A8" s="10" t="s">
        <v>24</v>
      </c>
      <c r="B8" s="10"/>
      <c r="C8" s="60">
        <f>18.86*C4*12</f>
        <v>2001347.7599999998</v>
      </c>
      <c r="D8" s="61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s="4" customFormat="1">
      <c r="A9" s="10" t="s">
        <v>25</v>
      </c>
      <c r="B9" s="10"/>
      <c r="C9" s="60">
        <f>18.86*C5*12</f>
        <v>476924.136</v>
      </c>
      <c r="D9" s="61"/>
      <c r="E9" s="45"/>
      <c r="F9" s="4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s="4" customFormat="1">
      <c r="A10" s="10" t="s">
        <v>27</v>
      </c>
      <c r="B10" s="10"/>
      <c r="C10" s="60">
        <v>7200</v>
      </c>
      <c r="D10" s="61"/>
      <c r="E10" s="45"/>
      <c r="F10" s="46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s="4" customFormat="1">
      <c r="A11" s="20" t="s">
        <v>23</v>
      </c>
      <c r="B11" s="20"/>
      <c r="C11" s="64">
        <f>C12+C13</f>
        <v>2338324.67</v>
      </c>
      <c r="D11" s="6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s="4" customFormat="1">
      <c r="A12" s="15" t="s">
        <v>21</v>
      </c>
      <c r="B12" s="15"/>
      <c r="C12" s="58">
        <v>1881271.53</v>
      </c>
      <c r="D12" s="59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s="4" customFormat="1" ht="15.75" thickBot="1">
      <c r="A13" s="15" t="s">
        <v>26</v>
      </c>
      <c r="B13" s="15"/>
      <c r="C13" s="50">
        <v>457053.14</v>
      </c>
      <c r="D13" s="51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s="4" customFormat="1" ht="48" customHeight="1" thickBot="1">
      <c r="A14" s="13" t="s">
        <v>1</v>
      </c>
      <c r="B14" s="14" t="s">
        <v>2</v>
      </c>
      <c r="C14" s="9" t="s">
        <v>3</v>
      </c>
      <c r="D14" s="21" t="s">
        <v>4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s="4" customFormat="1" ht="82.5" customHeight="1">
      <c r="A15" s="22" t="s">
        <v>40</v>
      </c>
      <c r="B15" s="23">
        <f>(1256909.51+1335249.15+1014341.04)/31495.9</f>
        <v>114.5069580485079</v>
      </c>
      <c r="C15" s="24">
        <v>571322.99</v>
      </c>
      <c r="D15" s="19">
        <f>C15/10950.3/12</f>
        <v>4.3478488412798439</v>
      </c>
      <c r="E15" s="45"/>
      <c r="F15" s="47"/>
      <c r="G15" s="47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s="4" customFormat="1" ht="15.75" customHeight="1">
      <c r="A16" s="25" t="s">
        <v>5</v>
      </c>
      <c r="B16" s="26">
        <f>950000/142488.34</f>
        <v>6.667212208381402</v>
      </c>
      <c r="C16" s="27">
        <v>75933.34</v>
      </c>
      <c r="D16" s="19">
        <f t="shared" ref="D16:D34" si="0">C16/10950.3/12</f>
        <v>0.5778634679719582</v>
      </c>
      <c r="E16" s="45"/>
      <c r="F16" s="47"/>
      <c r="G16" s="47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s="4" customFormat="1" ht="12.75" customHeight="1">
      <c r="A17" s="25" t="s">
        <v>28</v>
      </c>
      <c r="B17" s="28"/>
      <c r="C17" s="27">
        <v>0</v>
      </c>
      <c r="D17" s="19">
        <f t="shared" si="0"/>
        <v>0</v>
      </c>
      <c r="E17" s="45"/>
      <c r="F17" s="46"/>
      <c r="G17" s="47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s="4" customFormat="1" ht="16.5" customHeight="1">
      <c r="A18" s="25" t="s">
        <v>6</v>
      </c>
      <c r="B18" s="28"/>
      <c r="C18" s="27">
        <v>101252</v>
      </c>
      <c r="D18" s="19">
        <f>C18/8843/12</f>
        <v>0.95416336838930971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s="4" customFormat="1" ht="21" customHeight="1">
      <c r="A19" s="29" t="s">
        <v>7</v>
      </c>
      <c r="B19" s="17"/>
      <c r="C19" s="30">
        <v>107648</v>
      </c>
      <c r="D19" s="19">
        <f t="shared" si="0"/>
        <v>0.8192165207041513</v>
      </c>
      <c r="E19" s="45"/>
      <c r="F19" s="45"/>
      <c r="G19" s="47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s="4" customFormat="1" ht="18.75" customHeight="1">
      <c r="A20" s="31" t="s">
        <v>29</v>
      </c>
      <c r="B20" s="32"/>
      <c r="C20" s="27">
        <f>'[1]свод 2019 для жителей'!$E$13</f>
        <v>0</v>
      </c>
      <c r="D20" s="19">
        <f t="shared" si="0"/>
        <v>0</v>
      </c>
      <c r="E20" s="45"/>
      <c r="F20" s="45"/>
      <c r="G20" s="47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s="4" customFormat="1" ht="17.25" customHeight="1">
      <c r="A21" s="25" t="s">
        <v>16</v>
      </c>
      <c r="B21" s="28"/>
      <c r="C21" s="27">
        <v>34522.5</v>
      </c>
      <c r="D21" s="19">
        <f>C21/8843/12</f>
        <v>0.32532794300576728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s="4" customFormat="1" ht="24" customHeight="1">
      <c r="A22" s="25" t="s">
        <v>8</v>
      </c>
      <c r="B22" s="17"/>
      <c r="C22" s="30">
        <v>269169.23</v>
      </c>
      <c r="D22" s="19">
        <f t="shared" si="0"/>
        <v>2.0484159490303155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s="4" customFormat="1" ht="18" customHeight="1">
      <c r="A23" s="25" t="s">
        <v>9</v>
      </c>
      <c r="B23" s="17"/>
      <c r="C23" s="30">
        <v>189465.96</v>
      </c>
      <c r="D23" s="19">
        <f t="shared" si="0"/>
        <v>1.4418627800151596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33" s="4" customFormat="1" ht="15.75" customHeight="1">
      <c r="A24" s="25" t="s">
        <v>30</v>
      </c>
      <c r="B24" s="28"/>
      <c r="C24" s="27">
        <v>167549</v>
      </c>
      <c r="D24" s="19">
        <f t="shared" si="0"/>
        <v>1.2750716114322591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 spans="1:33" s="11" customFormat="1" ht="18.75" customHeight="1">
      <c r="A25" s="25" t="s">
        <v>10</v>
      </c>
      <c r="B25" s="28"/>
      <c r="C25" s="27">
        <v>15600</v>
      </c>
      <c r="D25" s="19">
        <f t="shared" si="0"/>
        <v>0.11871820863355342</v>
      </c>
      <c r="E25" s="48"/>
      <c r="F25" s="48"/>
      <c r="G25" s="49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1:33" s="4" customFormat="1" ht="15.75" customHeight="1">
      <c r="A26" s="25" t="s">
        <v>11</v>
      </c>
      <c r="B26" s="28"/>
      <c r="C26" s="27">
        <v>2200</v>
      </c>
      <c r="D26" s="19">
        <f t="shared" si="0"/>
        <v>1.6742311473962664E-2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</row>
    <row r="27" spans="1:33" s="4" customFormat="1">
      <c r="A27" s="43" t="s">
        <v>37</v>
      </c>
      <c r="B27" s="28"/>
      <c r="C27" s="34">
        <v>24280.44</v>
      </c>
      <c r="D27" s="19">
        <f t="shared" si="0"/>
        <v>0.18477758600220998</v>
      </c>
      <c r="E27" s="45"/>
      <c r="F27" s="45"/>
      <c r="G27" s="47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s="4" customFormat="1">
      <c r="A28" s="33" t="s">
        <v>12</v>
      </c>
      <c r="B28" s="28"/>
      <c r="C28" s="34">
        <v>491009.3</v>
      </c>
      <c r="D28" s="19">
        <f>C28/7554.7/12</f>
        <v>5.416157050136559</v>
      </c>
      <c r="E28" s="45" t="s">
        <v>18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ht="54">
      <c r="A29" s="33" t="s">
        <v>17</v>
      </c>
      <c r="B29" s="28"/>
      <c r="C29" s="34">
        <v>476418.06</v>
      </c>
      <c r="D29" s="19">
        <f t="shared" si="0"/>
        <v>3.6256088874277417</v>
      </c>
    </row>
    <row r="30" spans="1:33" ht="15.75">
      <c r="A30" s="16" t="s">
        <v>31</v>
      </c>
      <c r="B30" s="17"/>
      <c r="C30" s="18">
        <v>44479.3</v>
      </c>
      <c r="D30" s="19">
        <f t="shared" si="0"/>
        <v>0.33849377033810341</v>
      </c>
      <c r="G30" s="47"/>
    </row>
    <row r="31" spans="1:33" ht="15.75">
      <c r="A31" s="16" t="s">
        <v>32</v>
      </c>
      <c r="B31" s="17"/>
      <c r="C31" s="18">
        <v>149129.62</v>
      </c>
      <c r="D31" s="19">
        <f t="shared" si="0"/>
        <v>1.1348975218334962</v>
      </c>
    </row>
    <row r="32" spans="1:33" ht="15.75">
      <c r="A32" s="16" t="s">
        <v>33</v>
      </c>
      <c r="B32" s="17"/>
      <c r="C32" s="18">
        <v>147828.98000000001</v>
      </c>
      <c r="D32" s="19">
        <f t="shared" si="0"/>
        <v>1.1249994672900896</v>
      </c>
    </row>
    <row r="33" spans="1:33" s="4" customFormat="1" ht="15.75">
      <c r="A33" s="16" t="s">
        <v>35</v>
      </c>
      <c r="B33" s="17"/>
      <c r="C33" s="18">
        <v>12750</v>
      </c>
      <c r="D33" s="19">
        <f t="shared" si="0"/>
        <v>9.7029305133192703E-2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</row>
    <row r="34" spans="1:33">
      <c r="A34" s="35" t="s">
        <v>14</v>
      </c>
      <c r="B34" s="37">
        <f>(62185.74+38994.76)/142488.34</f>
        <v>0.71009669984224677</v>
      </c>
      <c r="C34" s="36">
        <v>29542.11</v>
      </c>
      <c r="D34" s="19">
        <f t="shared" si="0"/>
        <v>0.22481963964457596</v>
      </c>
    </row>
    <row r="35" spans="1:33" ht="15.75" thickBot="1">
      <c r="A35" s="35" t="s">
        <v>15</v>
      </c>
      <c r="B35" s="17"/>
      <c r="C35" s="36">
        <v>140494.54999999999</v>
      </c>
      <c r="D35" s="19">
        <f>C35/8843/12</f>
        <v>1.3239714086471408</v>
      </c>
    </row>
    <row r="36" spans="1:33">
      <c r="A36" s="38" t="s">
        <v>13</v>
      </c>
      <c r="B36" s="39"/>
      <c r="C36" s="40">
        <f>SUM(C15:C35)</f>
        <v>3050595.3799999994</v>
      </c>
      <c r="D36" s="40">
        <f>SUM(D15:D35)</f>
        <v>25.395985638389391</v>
      </c>
    </row>
    <row r="37" spans="1:33" ht="23.25" customHeight="1">
      <c r="A37" s="41" t="s">
        <v>34</v>
      </c>
      <c r="B37" s="41"/>
      <c r="C37" s="42">
        <f>C6-C11+C36</f>
        <v>895977.88999999966</v>
      </c>
      <c r="D37" s="42"/>
    </row>
    <row r="39" spans="1:33">
      <c r="C39" s="44"/>
      <c r="D39" s="44"/>
    </row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2020-04-29T09:04:50Z</cp:lastPrinted>
  <dcterms:created xsi:type="dcterms:W3CDTF">2014-04-15T07:29:16Z</dcterms:created>
  <dcterms:modified xsi:type="dcterms:W3CDTF">2021-04-26T09:01:47Z</dcterms:modified>
</cp:coreProperties>
</file>